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GS" sheetId="1" state="visible" r:id="rId1"/>
    <sheet xmlns:r="http://schemas.openxmlformats.org/officeDocument/2006/relationships" name="Reconciliation" sheetId="2" state="visible" r:id="rId2"/>
    <sheet xmlns:r="http://schemas.openxmlformats.org/officeDocument/2006/relationships" name="Summary" sheetId="3" state="visible" r:id="rId3"/>
    <sheet xmlns:r="http://schemas.openxmlformats.org/officeDocument/2006/relationships" name="Notes" sheetId="4" state="visible" r:id="rId4"/>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color rgb="FFFFFFFF"/>
    </font>
    <font>
      <b val="1"/>
    </font>
    <font>
      <b val="1"/>
      <sz val="13"/>
    </font>
  </fonts>
  <fills count="3">
    <fill>
      <patternFill/>
    </fill>
    <fill>
      <patternFill patternType="gray125"/>
    </fill>
    <fill>
      <patternFill patternType="solid">
        <fgColor rgb="FF173E48"/>
      </patternFill>
    </fill>
  </fills>
  <borders count="1">
    <border>
      <left/>
      <right/>
      <top/>
      <bottom/>
      <diagonal/>
    </border>
  </borders>
  <cellStyleXfs count="1">
    <xf numFmtId="0" fontId="0" fillId="0" borderId="0"/>
  </cellStyleXfs>
  <cellXfs count="5">
    <xf numFmtId="0" fontId="0" fillId="0" borderId="0" pivotButton="0" quotePrefix="0" xfId="0"/>
    <xf numFmtId="0" fontId="1" fillId="2" borderId="0" applyAlignment="1" pivotButton="0" quotePrefix="0" xfId="0">
      <alignment vertical="center"/>
    </xf>
    <xf numFmtId="0" fontId="2" fillId="0" borderId="0" pivotButton="0" quotePrefix="0" xfId="0"/>
    <xf numFmtId="0" fontId="3" fillId="0" borderId="0" pivotButton="0" quotePrefix="0" xfId="0"/>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K8"/>
  <sheetViews>
    <sheetView workbookViewId="0">
      <selection activeCell="A1" sqref="A1"/>
    </sheetView>
  </sheetViews>
  <sheetFormatPr baseColWidth="8" defaultRowHeight="15"/>
  <cols>
    <col width="17" customWidth="1" min="1" max="1"/>
    <col width="14" customWidth="1" min="2" max="2"/>
    <col width="14" customWidth="1" min="3" max="3"/>
    <col width="26" customWidth="1" min="4" max="4"/>
    <col width="20" customWidth="1" min="5" max="5"/>
    <col width="21" customWidth="1" min="6" max="6"/>
    <col width="22" customWidth="1" min="7" max="7"/>
    <col width="23" customWidth="1" min="8" max="8"/>
    <col width="20" customWidth="1" min="9" max="9"/>
    <col width="21" customWidth="1" min="10" max="10"/>
    <col width="18" customWidth="1" min="11" max="11"/>
  </cols>
  <sheetData>
    <row r="1">
      <c r="A1" s="1" t="inlineStr">
        <is>
          <t>ingredient_id</t>
        </is>
      </c>
      <c r="B1" s="1" t="inlineStr">
        <is>
          <t>ingredient</t>
        </is>
      </c>
      <c r="C1" s="1" t="inlineStr">
        <is>
          <t>stock_unit</t>
        </is>
      </c>
      <c r="D1" s="1" t="inlineStr">
        <is>
          <t>standard_unit_cost_cad</t>
        </is>
      </c>
      <c r="E1" s="1" t="inlineStr">
        <is>
          <t>opening_quantity</t>
        </is>
      </c>
      <c r="F1" s="1" t="inlineStr">
        <is>
          <t>opening_value_cad</t>
        </is>
      </c>
      <c r="G1" s="1" t="inlineStr">
        <is>
          <t>purchased_quantity</t>
        </is>
      </c>
      <c r="H1" s="1" t="inlineStr">
        <is>
          <t>purchased_value_cad</t>
        </is>
      </c>
      <c r="I1" s="1" t="inlineStr">
        <is>
          <t>closing_quantity</t>
        </is>
      </c>
      <c r="J1" s="1" t="inlineStr">
        <is>
          <t>closing_value_cad</t>
        </is>
      </c>
      <c r="K1" s="1" t="inlineStr">
        <is>
          <t>cogs_value_cad</t>
        </is>
      </c>
    </row>
    <row r="2">
      <c r="A2" t="inlineStr">
        <is>
          <t>ING-01</t>
        </is>
      </c>
      <c r="B2" t="inlineStr">
        <is>
          <t>Coffee Beans</t>
        </is>
      </c>
      <c r="C2" t="inlineStr">
        <is>
          <t>kg</t>
        </is>
      </c>
      <c r="D2" t="n">
        <v>20.27</v>
      </c>
      <c r="E2" t="n">
        <v>36</v>
      </c>
      <c r="F2">
        <f>ROUND(E2*D2,2)</f>
        <v/>
      </c>
      <c r="G2" t="n">
        <v>56</v>
      </c>
      <c r="H2" t="n">
        <v>1087.17</v>
      </c>
      <c r="I2" t="n">
        <v>79.73999999999999</v>
      </c>
      <c r="J2">
        <f>ROUND(I2*D2,2)</f>
        <v/>
      </c>
      <c r="K2">
        <f>ROUND(F2+H2-J2,2)</f>
        <v/>
      </c>
    </row>
    <row r="3">
      <c r="A3" t="inlineStr">
        <is>
          <t>ING-02</t>
        </is>
      </c>
      <c r="B3" t="inlineStr">
        <is>
          <t>Whole Milk</t>
        </is>
      </c>
      <c r="C3" t="inlineStr">
        <is>
          <t>l</t>
        </is>
      </c>
      <c r="D3" t="n">
        <v>1.83</v>
      </c>
      <c r="E3" t="n">
        <v>40</v>
      </c>
      <c r="F3">
        <f>ROUND(E3*D3,2)</f>
        <v/>
      </c>
      <c r="G3" t="n">
        <v>68</v>
      </c>
      <c r="H3" t="n">
        <v>122.18</v>
      </c>
      <c r="I3" t="n">
        <v>69.37</v>
      </c>
      <c r="J3">
        <f>ROUND(I3*D3,2)</f>
        <v/>
      </c>
      <c r="K3">
        <f>ROUND(F3+H3-J3,2)</f>
        <v/>
      </c>
    </row>
    <row r="4">
      <c r="A4" t="inlineStr">
        <is>
          <t>ING-03</t>
        </is>
      </c>
      <c r="B4" t="inlineStr">
        <is>
          <t>Oat Drink</t>
        </is>
      </c>
      <c r="C4" t="inlineStr">
        <is>
          <t>l</t>
        </is>
      </c>
      <c r="D4" t="n">
        <v>2.8</v>
      </c>
      <c r="E4" t="n">
        <v>44</v>
      </c>
      <c r="F4">
        <f>ROUND(E4*D4,2)</f>
        <v/>
      </c>
      <c r="G4" t="n">
        <v>80</v>
      </c>
      <c r="H4" t="n">
        <v>216</v>
      </c>
      <c r="I4" t="n">
        <v>60.75</v>
      </c>
      <c r="J4">
        <f>ROUND(I4*D4,2)</f>
        <v/>
      </c>
      <c r="K4">
        <f>ROUND(F4+H4-J4,2)</f>
        <v/>
      </c>
    </row>
    <row r="5">
      <c r="A5" t="inlineStr">
        <is>
          <t>ING-04</t>
        </is>
      </c>
      <c r="B5" t="inlineStr">
        <is>
          <t>Sourdough Bread</t>
        </is>
      </c>
      <c r="C5" t="inlineStr">
        <is>
          <t>each</t>
        </is>
      </c>
      <c r="D5" t="n">
        <v>5.86</v>
      </c>
      <c r="E5" t="n">
        <v>48</v>
      </c>
      <c r="F5">
        <f>ROUND(E5*D5,2)</f>
        <v/>
      </c>
      <c r="G5" t="n">
        <v>92</v>
      </c>
      <c r="H5" t="n">
        <v>521.14</v>
      </c>
      <c r="I5" t="n">
        <v>33.1</v>
      </c>
      <c r="J5">
        <f>ROUND(I5*D5,2)</f>
        <v/>
      </c>
      <c r="K5">
        <f>ROUND(F5+H5-J5,2)</f>
        <v/>
      </c>
    </row>
    <row r="6">
      <c r="A6" t="inlineStr">
        <is>
          <t>ING-05</t>
        </is>
      </c>
      <c r="B6" t="inlineStr">
        <is>
          <t>Eggs</t>
        </is>
      </c>
      <c r="C6" t="inlineStr">
        <is>
          <t>each</t>
        </is>
      </c>
      <c r="D6" t="n">
        <v>0.32</v>
      </c>
      <c r="E6" t="n">
        <v>655</v>
      </c>
      <c r="F6">
        <f>ROUND(E6*D6,2)</f>
        <v/>
      </c>
      <c r="G6" t="n">
        <v>104</v>
      </c>
      <c r="H6" t="n">
        <v>32.24</v>
      </c>
      <c r="I6" t="n">
        <v>25</v>
      </c>
      <c r="J6">
        <f>ROUND(I6*D6,2)</f>
        <v/>
      </c>
      <c r="K6">
        <f>ROUND(F6+H6-J6,2)</f>
        <v/>
      </c>
    </row>
    <row r="7">
      <c r="A7" t="inlineStr">
        <is>
          <t>ING-06</t>
        </is>
      </c>
      <c r="B7" t="inlineStr">
        <is>
          <t>Avocado</t>
        </is>
      </c>
      <c r="C7" t="inlineStr">
        <is>
          <t>each</t>
        </is>
      </c>
      <c r="D7" t="n">
        <v>1.6</v>
      </c>
      <c r="E7" t="n">
        <v>79</v>
      </c>
      <c r="F7">
        <f>ROUND(E7*D7,2)</f>
        <v/>
      </c>
      <c r="G7" t="n">
        <v>116</v>
      </c>
      <c r="H7" t="n">
        <v>180.96</v>
      </c>
      <c r="I7" t="n">
        <v>31</v>
      </c>
      <c r="J7">
        <f>ROUND(I7*D7,2)</f>
        <v/>
      </c>
      <c r="K7">
        <f>ROUND(F7+H7-J7,2)</f>
        <v/>
      </c>
    </row>
    <row r="8">
      <c r="B8" s="2" t="inlineStr">
        <is>
          <t>TOTAL</t>
        </is>
      </c>
      <c r="F8">
        <f>ROUND(SUM(F2:F7),2)</f>
        <v/>
      </c>
      <c r="H8">
        <f>ROUND(SUM(H2:H7),2)</f>
        <v/>
      </c>
      <c r="J8">
        <f>ROUND(SUM(J2:J7),2)</f>
        <v/>
      </c>
      <c r="K8">
        <f>ROUND(SUM(K2:K7),2)</f>
        <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J7"/>
  <sheetViews>
    <sheetView workbookViewId="0">
      <selection activeCell="A1" sqref="A1"/>
    </sheetView>
  </sheetViews>
  <sheetFormatPr baseColWidth="8" defaultRowHeight="15"/>
  <cols>
    <col width="17" customWidth="1" min="1" max="1"/>
    <col width="25" customWidth="1" min="2" max="2"/>
    <col width="18" customWidth="1" min="3" max="3"/>
    <col width="34" customWidth="1" min="4" max="4"/>
    <col width="31" customWidth="1" min="5" max="5"/>
    <col width="27" customWidth="1" min="6" max="6"/>
    <col width="34" customWidth="1" min="7" max="7"/>
    <col width="21" customWidth="1" min="8" max="8"/>
    <col width="21" customWidth="1" min="9" max="9"/>
    <col width="25" customWidth="1" min="10" max="10"/>
  </cols>
  <sheetData>
    <row r="1">
      <c r="A1" s="1" t="inlineStr">
        <is>
          <t>ingredient_id</t>
        </is>
      </c>
      <c r="B1" s="1" t="inlineStr">
        <is>
          <t>recipe_usage_quantity</t>
        </is>
      </c>
      <c r="C1" s="1" t="inlineStr">
        <is>
          <t>waste_quantity</t>
        </is>
      </c>
      <c r="D1" s="1" t="inlineStr">
        <is>
          <t>usage_and_waste_at_standard_cad</t>
        </is>
      </c>
      <c r="E1" s="1" t="inlineStr">
        <is>
          <t>purchase_price_variance_cad</t>
        </is>
      </c>
      <c r="F1" s="1" t="inlineStr">
        <is>
          <t>count_variance_quantity</t>
        </is>
      </c>
      <c r="G1" s="1" t="inlineStr">
        <is>
          <t>count_variance_at_standard_cad</t>
        </is>
      </c>
      <c r="H1" s="1" t="inlineStr">
        <is>
          <t>expected_cogs_cad</t>
        </is>
      </c>
      <c r="I1" s="1" t="inlineStr">
        <is>
          <t>reported_cogs_cad</t>
        </is>
      </c>
      <c r="J1" s="1" t="inlineStr">
        <is>
          <t>rounding_residual_cad</t>
        </is>
      </c>
    </row>
    <row r="2">
      <c r="A2" t="inlineStr">
        <is>
          <t>ING-01</t>
        </is>
      </c>
      <c r="B2" t="n">
        <v>10.36</v>
      </c>
      <c r="C2" t="n">
        <v>0.65</v>
      </c>
      <c r="D2">
        <f>ROUND((B2+C2)*COGS!D2,2)</f>
        <v/>
      </c>
      <c r="E2">
        <f>ROUND(COGS!H2-ROUND(COGS!G2*COGS!D2,2),2)</f>
        <v/>
      </c>
      <c r="F2" t="n">
        <v>-1.25</v>
      </c>
      <c r="G2">
        <f>ROUND(F2*COGS!D2,2)</f>
        <v/>
      </c>
      <c r="H2">
        <f>ROUND(D2+E2-G2,2)</f>
        <v/>
      </c>
      <c r="I2">
        <f>COGS!K2</f>
        <v/>
      </c>
      <c r="J2">
        <f>ROUND(I2-H2,2)</f>
        <v/>
      </c>
    </row>
    <row r="3">
      <c r="A3" t="inlineStr">
        <is>
          <t>ING-02</t>
        </is>
      </c>
      <c r="B3" t="n">
        <v>38.08</v>
      </c>
      <c r="C3" t="n">
        <v>0.95</v>
      </c>
      <c r="D3">
        <f>ROUND((B3+C3)*COGS!D3,2)</f>
        <v/>
      </c>
      <c r="E3">
        <f>ROUND(COGS!H3-ROUND(COGS!G3*COGS!D3,2),2)</f>
        <v/>
      </c>
      <c r="F3" t="n">
        <v>0.4</v>
      </c>
      <c r="G3">
        <f>ROUND(F3*COGS!D3,2)</f>
        <v/>
      </c>
      <c r="H3">
        <f>ROUND(D3+E3-G3,2)</f>
        <v/>
      </c>
      <c r="I3">
        <f>COGS!K3</f>
        <v/>
      </c>
      <c r="J3">
        <f>ROUND(I3-H3,2)</f>
        <v/>
      </c>
    </row>
    <row r="4">
      <c r="A4" t="inlineStr">
        <is>
          <t>ING-03</t>
        </is>
      </c>
      <c r="B4" t="n">
        <v>61.6</v>
      </c>
      <c r="C4" t="n">
        <v>0.85</v>
      </c>
      <c r="D4">
        <f>ROUND((B4+C4)*COGS!D4,2)</f>
        <v/>
      </c>
      <c r="E4">
        <f>ROUND(COGS!H4-ROUND(COGS!G4*COGS!D4,2),2)</f>
        <v/>
      </c>
      <c r="F4" t="n">
        <v>-0.8</v>
      </c>
      <c r="G4">
        <f>ROUND(F4*COGS!D4,2)</f>
        <v/>
      </c>
      <c r="H4">
        <f>ROUND(D4+E4-G4,2)</f>
        <v/>
      </c>
      <c r="I4">
        <f>COGS!K4</f>
        <v/>
      </c>
      <c r="J4">
        <f>ROUND(I4-H4,2)</f>
        <v/>
      </c>
    </row>
    <row r="5">
      <c r="A5" t="inlineStr">
        <is>
          <t>ING-04</t>
        </is>
      </c>
      <c r="B5" t="n">
        <v>102.9</v>
      </c>
      <c r="C5" t="n">
        <v>6</v>
      </c>
      <c r="D5">
        <f>ROUND((B5+C5)*COGS!D5,2)</f>
        <v/>
      </c>
      <c r="E5">
        <f>ROUND(COGS!H5-ROUND(COGS!G5*COGS!D5,2),2)</f>
        <v/>
      </c>
      <c r="F5" t="n">
        <v>2</v>
      </c>
      <c r="G5">
        <f>ROUND(F5*COGS!D5,2)</f>
        <v/>
      </c>
      <c r="H5">
        <f>ROUND(D5+E5-G5,2)</f>
        <v/>
      </c>
      <c r="I5">
        <f>COGS!K5</f>
        <v/>
      </c>
      <c r="J5">
        <f>ROUND(I5-H5,2)</f>
        <v/>
      </c>
    </row>
    <row r="6">
      <c r="A6" t="inlineStr">
        <is>
          <t>ING-05</t>
        </is>
      </c>
      <c r="B6" t="n">
        <v>728</v>
      </c>
      <c r="C6" t="n">
        <v>5</v>
      </c>
      <c r="D6">
        <f>ROUND((B6+C6)*COGS!D6,2)</f>
        <v/>
      </c>
      <c r="E6">
        <f>ROUND(COGS!H6-ROUND(COGS!G6*COGS!D6,2),2)</f>
        <v/>
      </c>
      <c r="F6" t="n">
        <v>-1</v>
      </c>
      <c r="G6">
        <f>ROUND(F6*COGS!D6,2)</f>
        <v/>
      </c>
      <c r="H6">
        <f>ROUND(D6+E6-G6,2)</f>
        <v/>
      </c>
      <c r="I6">
        <f>COGS!K6</f>
        <v/>
      </c>
      <c r="J6">
        <f>ROUND(I6-H6,2)</f>
        <v/>
      </c>
    </row>
    <row r="7">
      <c r="A7" t="inlineStr">
        <is>
          <t>ING-06</t>
        </is>
      </c>
      <c r="B7" t="n">
        <v>161</v>
      </c>
      <c r="C7" t="n">
        <v>6</v>
      </c>
      <c r="D7">
        <f>ROUND((B7+C7)*COGS!D7,2)</f>
        <v/>
      </c>
      <c r="E7">
        <f>ROUND(COGS!H7-ROUND(COGS!G7*COGS!D7,2),2)</f>
        <v/>
      </c>
      <c r="F7" t="n">
        <v>3</v>
      </c>
      <c r="G7">
        <f>ROUND(F7*COGS!D7,2)</f>
        <v/>
      </c>
      <c r="H7">
        <f>ROUND(D7+E7-G7,2)</f>
        <v/>
      </c>
      <c r="I7">
        <f>COGS!K7</f>
        <v/>
      </c>
      <c r="J7">
        <f>ROUND(I7-H7,2)</f>
        <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cols>
    <col width="44" customWidth="1" min="1" max="1"/>
    <col width="22" customWidth="1" min="2" max="2"/>
  </cols>
  <sheetData>
    <row r="1">
      <c r="A1" s="2" t="inlineStr">
        <is>
          <t>Period start</t>
        </is>
      </c>
      <c r="B1" t="inlineStr">
        <is>
          <t>2026-08-20</t>
        </is>
      </c>
    </row>
    <row r="2">
      <c r="A2" s="2" t="inlineStr">
        <is>
          <t>Period end</t>
        </is>
      </c>
      <c r="B2" t="inlineStr">
        <is>
          <t>2026-09-02</t>
        </is>
      </c>
    </row>
    <row r="3">
      <c r="A3" s="2" t="inlineStr">
        <is>
          <t>Currency</t>
        </is>
      </c>
      <c r="B3" t="inlineStr">
        <is>
          <t>CAD</t>
        </is>
      </c>
    </row>
    <row r="4">
      <c r="A4" s="2" t="inlineStr">
        <is>
          <t>Purchase rows in period</t>
        </is>
      </c>
      <c r="B4" t="n">
        <v>24</v>
      </c>
    </row>
    <row r="5">
      <c r="A5" s="2" t="inlineStr">
        <is>
          <t>Opening inventory at standard cost</t>
        </is>
      </c>
      <c r="B5">
        <f>COGS!F8</f>
        <v/>
      </c>
    </row>
    <row r="6">
      <c r="A6" s="2" t="inlineStr">
        <is>
          <t>Purchases at invoiced cost</t>
        </is>
      </c>
      <c r="B6">
        <f>COGS!H8</f>
        <v/>
      </c>
    </row>
    <row r="7">
      <c r="A7" s="2" t="inlineStr">
        <is>
          <t>Closing inventory at standard cost</t>
        </is>
      </c>
      <c r="B7">
        <f>COGS!J8</f>
        <v/>
      </c>
    </row>
    <row r="8">
      <c r="A8" s="2" t="inlineStr">
        <is>
          <t>Cost of goods sold</t>
        </is>
      </c>
      <c r="B8">
        <f>ROUND(B5+B6-B7,2)</f>
        <v/>
      </c>
    </row>
    <row r="9">
      <c r="A9" s="2" t="inlineStr">
        <is>
          <t>Net menu sales in period</t>
        </is>
      </c>
      <c r="B9" t="n">
        <v>10234.74</v>
      </c>
    </row>
    <row r="10">
      <c r="A10" s="2" t="inlineStr">
        <is>
          <t>Food cost percent</t>
        </is>
      </c>
      <c r="B10">
        <f>ROUND(B8/B9*100,2)</f>
        <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A6"/>
  <sheetViews>
    <sheetView workbookViewId="0">
      <selection activeCell="A1" sqref="A1"/>
    </sheetView>
  </sheetViews>
  <sheetFormatPr baseColWidth="8" defaultRowHeight="15"/>
  <cols>
    <col width="108" customWidth="1" min="1" max="1"/>
  </cols>
  <sheetData>
    <row r="1">
      <c r="A1" s="3" t="inlineStr">
        <is>
          <t>Juniper Corner Cafe cost of goods sold</t>
        </is>
      </c>
    </row>
    <row r="3" ht="28" customHeight="1">
      <c r="A3" s="4" t="inlineStr">
        <is>
          <t>Cost of goods sold is opening inventory plus purchases less closing inventory. Purchases are the 24 rows of the shared purchases table dated 2026-08-20 to 2026-09-02, summed at their invoiced total_price, so this statement reconciles to that table exactly.</t>
        </is>
      </c>
    </row>
    <row r="4" ht="28" customHeight="1">
      <c r="A4" s="4" t="inlineStr">
        <is>
          <t>Opening and closing stock are valued at one period standard cost taken from the pack price. Purchases are valued at what was actually invoiced, so the difference between the two shows up as the purchase price variance on the Reconciliation sheet.</t>
        </is>
      </c>
    </row>
    <row r="5" ht="28" customHeight="1">
      <c r="A5" s="4" t="inlineStr">
        <is>
          <t>The Reconciliation sheet proves the identity: usage and waste at standard, plus the purchase price variance, less the count variance at standard, equals the reported cost of goods sold. Column J is the residual left by fixed two-decimal rounding.</t>
        </is>
      </c>
    </row>
    <row r="6" ht="28" customHeight="1">
      <c r="A6" s="4" t="inlineStr">
        <is>
          <t>Closing quantities are the counted figures in inventory-count-sheet.csv. cogs-report-inconsistent.csv contradicts one of them on purpose.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Novus Examples</dc:creator>
  <dc:title xmlns:dc="http://purl.org/dc/elements/1.1/">cogs-report.xlsx</dc:title>
  <dcterms:created xmlns:dcterms="http://purl.org/dc/terms/" xmlns:xsi="http://www.w3.org/2001/XMLSchema-instance" xsi:type="dcterms:W3CDTF">2026-09-08T00:00:00Z</dcterms:created>
  <dcterms:modified xmlns:dcterms="http://purl.org/dc/terms/" xmlns:xsi="http://www.w3.org/2001/XMLSchema-instance" xsi:type="dcterms:W3CDTF">2026-09-08T00:00:00Z</dcterms:modified>
</cp:coreProperties>
</file>